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<sst xmlns="http://schemas.openxmlformats.org/spreadsheetml/2006/main" count="21" uniqueCount="21">
  <si>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d13C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</si>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</sst>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3" customWidth="1"/>
    <col min="5" max="19" width="1.7109375" style="3" customWidth="1"/>
    <col min="20" max="16384" width="11.421875" style="3" customWidth="1"/>
  </cols>
  <sheetData>
    <row r="1" spans="1:38" ht="15">
      <c r="A1" s="1" t="s">
        <v>20</v>
      </c>
      <c r="B1" s="2" t="s">
        <v>19</v>
      </c>
      <c r="C1" s="2" t="s">
        <v>0</v>
      </c>
      <c r="D1" s="2" t="s">
        <v>1</v>
      </c>
      <c r="R1" s="3">
        <f>IF(AND($B1&gt;115,$B1&lt;130,NOT(ISBLANK($B1))),$E1,"")</f>
      </c>
      <c r="T1" s="3" t="s">
        <v>2</v>
      </c>
      <c r="U1" s="3" t="s">
        <v>3</v>
      </c>
      <c r="V1" s="3" t="s">
        <v>4</v>
      </c>
      <c r="X1" s="3" t="s">
        <v>5</v>
      </c>
      <c r="Y1" s="3" t="s">
        <v>6</v>
      </c>
      <c r="Z1" s="3" t="s">
        <v>7</v>
      </c>
      <c r="AB1" s="3" t="s">
        <v>8</v>
      </c>
      <c r="AC1" s="3" t="s">
        <v>9</v>
      </c>
      <c r="AD1" s="3" t="s">
        <v>10</v>
      </c>
      <c r="AF1" s="3" t="s">
        <v>11</v>
      </c>
      <c r="AG1" s="3" t="s">
        <v>12</v>
      </c>
      <c r="AH1" s="3" t="s">
        <v>13</v>
      </c>
      <c r="AJ1" s="3" t="s">
        <v>14</v>
      </c>
      <c r="AK1" s="3" t="s">
        <v>15</v>
      </c>
      <c r="AL1" s="3" t="s">
        <v>16</v>
      </c>
    </row>
    <row r="2" spans="1:38" ht="15">
      <c r="A2" s="1">
        <v>254</v>
      </c>
      <c r="B2" s="4">
        <v>8.045</v>
      </c>
      <c r="C2" s="4">
        <v>1.15</v>
      </c>
      <c r="D2" s="4">
        <v>1.64</v>
      </c>
      <c r="E2" s="3">
        <f>IF(NOT(ISBLANK($D2)),$D2,"")</f>
        <v>1.64</v>
      </c>
      <c r="F2" s="3">
        <f>IF(AND($B2&gt;=-1,$B2&lt;=0.137,NOT(ISBLANK($B2))),$E2,"")</f>
      </c>
      <c r="H2" s="3">
        <f>IF(NOT(ISBLANK($D2)),$D2,"")</f>
        <v>1.64</v>
      </c>
      <c r="I2" s="3">
        <f>IF(AND($B2&gt;=5.5,$B2&lt;=6.5,NOT(ISBLANK($B2))),$E2,"")</f>
      </c>
      <c r="K2" s="3">
        <f>IF(NOT(ISBLANK($D2)),$D2,"")</f>
        <v>1.64</v>
      </c>
      <c r="L2" s="3">
        <f>IF(AND($B2&gt;=19,$B2&lt;=23,NOT(ISBLANK($B2))),$E2,"")</f>
      </c>
      <c r="N2" s="3">
        <f>IF(NOT(ISBLANK($D2)),$D2,"")</f>
        <v>1.64</v>
      </c>
      <c r="O2" s="3">
        <f>IF(AND($B2&gt;=40,$B2&lt;=42,NOT(ISBLANK($B2))),$E2,"")</f>
      </c>
      <c r="Q2" s="3">
        <f>N2</f>
        <v>1.64</v>
      </c>
      <c r="R2" s="3">
        <f aca="true" t="shared" si="0" ref="R2:R7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 t="str">
        <f>IF(Z2&gt;0,AVERAGE(I:I),"/")</f>
        <v>/</v>
      </c>
      <c r="Y2" s="3" t="str">
        <f>IF(Z2&gt;1,STDEV(I:I),"/")</f>
        <v>/</v>
      </c>
      <c r="Z2" s="3">
        <f>SUMPRODUCT((ISNUMBER(I:I))*1)</f>
        <v>0</v>
      </c>
      <c r="AB2" s="3" t="str">
        <f>IF(AD2&gt;0,AVERAGE(L:L),"/")</f>
        <v>/</v>
      </c>
      <c r="AC2" s="3" t="str">
        <f>IF(AD2&gt;1,STDEV(L:L),"/")</f>
        <v>/</v>
      </c>
      <c r="AD2" s="3">
        <f>SUMPRODUCT((ISNUMBER(L:L))*1)</f>
        <v>0</v>
      </c>
      <c r="AF2" s="3" t="str">
        <f>IF(AH2&gt;0,AVERAGE(O:O),"/")</f>
        <v>/</v>
      </c>
      <c r="AG2" s="3" t="str">
        <f>IF(AH2&gt;1,STDEV(O:O),"/")</f>
        <v>/</v>
      </c>
      <c r="AH2" s="3">
        <f>SUMPRODUCT((ISNUMBER(O:O))*1)</f>
        <v>0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1:18" ht="15">
      <c r="A3" s="1">
        <v>262</v>
      </c>
      <c r="B3" s="4">
        <v>8.397</v>
      </c>
      <c r="C3" s="4">
        <v>1.18</v>
      </c>
      <c r="D3" s="4">
        <v>1.58</v>
      </c>
      <c r="E3" s="3">
        <f>IF(NOT(ISBLANK($D3)),$D3,"")</f>
        <v>1.58</v>
      </c>
      <c r="F3" s="3">
        <f>IF(AND($B3&gt;=-1,$B3&lt;=0.137,NOT(ISBLANK($B3))),$E3,"")</f>
      </c>
      <c r="H3" s="3">
        <f>IF(NOT(ISBLANK($D3)),$D3,"")</f>
        <v>1.58</v>
      </c>
      <c r="I3" s="3">
        <f>IF(AND($B3&gt;=5.5,$B3&lt;=6.5,NOT(ISBLANK($B3))),$E3,"")</f>
      </c>
      <c r="K3" s="3">
        <f>IF(NOT(ISBLANK($D3)),$D3,"")</f>
        <v>1.58</v>
      </c>
      <c r="L3" s="3">
        <f>IF(AND($B3&gt;=19,$B3&lt;=23,NOT(ISBLANK($B3))),$E3,"")</f>
      </c>
      <c r="N3" s="3">
        <f>IF(NOT(ISBLANK($D3)),$D3,"")</f>
        <v>1.58</v>
      </c>
      <c r="O3" s="3">
        <f>IF(AND($B3&gt;=40,$B3&lt;=42,NOT(ISBLANK($B3))),$E3,"")</f>
      </c>
      <c r="Q3" s="3">
        <f>N3</f>
        <v>1.58</v>
      </c>
      <c r="R3" s="3">
        <f t="shared" si="0"/>
      </c>
    </row>
    <row r="4" spans="1:18" ht="15">
      <c r="A4" s="1">
        <v>264</v>
      </c>
      <c r="B4" s="4">
        <v>8.485</v>
      </c>
      <c r="C4" s="4">
        <v>1.09</v>
      </c>
      <c r="D4" s="4">
        <v>1.09</v>
      </c>
      <c r="E4" s="3">
        <f>IF(NOT(ISBLANK($D4)),$D4,"")</f>
        <v>1.09</v>
      </c>
      <c r="F4" s="3">
        <f>IF(AND($B4&gt;=-1,$B4&lt;=0.137,NOT(ISBLANK($B4))),$E4,"")</f>
      </c>
      <c r="H4" s="3">
        <f>IF(NOT(ISBLANK($D4)),$D4,"")</f>
        <v>1.09</v>
      </c>
      <c r="I4" s="3">
        <f>IF(AND($B4&gt;=5.5,$B4&lt;=6.5,NOT(ISBLANK($B4))),$E4,"")</f>
      </c>
      <c r="K4" s="3">
        <f>IF(NOT(ISBLANK($D4)),$D4,"")</f>
        <v>1.09</v>
      </c>
      <c r="L4" s="3">
        <f>IF(AND($B4&gt;=19,$B4&lt;=23,NOT(ISBLANK($B4))),$E4,"")</f>
      </c>
      <c r="N4" s="3">
        <f>IF(NOT(ISBLANK($D4)),$D4,"")</f>
        <v>1.09</v>
      </c>
      <c r="O4" s="3">
        <f>IF(AND($B4&gt;=40,$B4&lt;=42,NOT(ISBLANK($B4))),$E4,"")</f>
      </c>
      <c r="Q4" s="3">
        <f>N4</f>
        <v>1.09</v>
      </c>
      <c r="R4" s="3">
        <f t="shared" si="0"/>
      </c>
    </row>
    <row r="5" spans="1:21" ht="15">
      <c r="A5" s="1">
        <v>270</v>
      </c>
      <c r="B5" s="4">
        <v>8.749</v>
      </c>
      <c r="C5" s="4">
        <v>1.07</v>
      </c>
      <c r="D5" s="4">
        <v>1.76</v>
      </c>
      <c r="E5" s="3">
        <f>IF(NOT(ISBLANK($D5)),$D5,"")</f>
        <v>1.76</v>
      </c>
      <c r="F5" s="3">
        <f>IF(AND($B5&gt;=-1,$B5&lt;=0.137,NOT(ISBLANK($B5))),$E5,"")</f>
      </c>
      <c r="H5" s="3">
        <f>IF(NOT(ISBLANK($D5)),$D5,"")</f>
        <v>1.76</v>
      </c>
      <c r="I5" s="3">
        <f>IF(AND($B5&gt;=5.5,$B5&lt;=6.5,NOT(ISBLANK($B5))),$E5,"")</f>
      </c>
      <c r="K5" s="3">
        <f>IF(NOT(ISBLANK($D5)),$D5,"")</f>
        <v>1.76</v>
      </c>
      <c r="L5" s="3">
        <f>IF(AND($B5&gt;=19,$B5&lt;=23,NOT(ISBLANK($B5))),$E5,"")</f>
      </c>
      <c r="N5" s="3">
        <f>IF(NOT(ISBLANK($D5)),$D5,"")</f>
        <v>1.76</v>
      </c>
      <c r="O5" s="3">
        <f>IF(AND($B5&gt;=40,$B5&lt;=42,NOT(ISBLANK($B5))),$E5,"")</f>
      </c>
      <c r="Q5" s="3">
        <f>N5</f>
        <v>1.76</v>
      </c>
      <c r="R5" s="3">
        <f t="shared" si="0"/>
      </c>
      <c r="T5" s="3" t="s">
        <v>17</v>
      </c>
      <c r="U5" s="3" t="s">
        <v>18</v>
      </c>
    </row>
    <row r="6" spans="1:21" ht="15">
      <c r="A6" s="1">
        <v>278</v>
      </c>
      <c r="B6" s="4">
        <v>9.1</v>
      </c>
      <c r="C6" s="4">
        <v>0.97</v>
      </c>
      <c r="D6" s="4">
        <v>1.95</v>
      </c>
      <c r="E6" s="3">
        <f>IF(NOT(ISBLANK($D6)),$D6,"")</f>
        <v>1.95</v>
      </c>
      <c r="F6" s="3">
        <f>IF(AND($B6&gt;=-1,$B6&lt;=0.137,NOT(ISBLANK($B6))),$E6,"")</f>
      </c>
      <c r="H6" s="3">
        <f>IF(NOT(ISBLANK($D6)),$D6,"")</f>
        <v>1.95</v>
      </c>
      <c r="I6" s="3">
        <f>IF(AND($B6&gt;=5.5,$B6&lt;=6.5,NOT(ISBLANK($B6))),$E6,"")</f>
      </c>
      <c r="K6" s="3">
        <f>IF(NOT(ISBLANK($D6)),$D6,"")</f>
        <v>1.95</v>
      </c>
      <c r="L6" s="3">
        <f>IF(AND($B6&gt;=19,$B6&lt;=23,NOT(ISBLANK($B6))),$E6,"")</f>
      </c>
      <c r="N6" s="3">
        <f>IF(NOT(ISBLANK($D6)),$D6,"")</f>
        <v>1.95</v>
      </c>
      <c r="O6" s="3">
        <f>IF(AND($B6&gt;=40,$B6&lt;=42,NOT(ISBLANK($B6))),$E6,"")</f>
      </c>
      <c r="Q6" s="3">
        <f>N6</f>
        <v>1.95</v>
      </c>
      <c r="R6" s="3">
        <f t="shared" si="0"/>
      </c>
      <c r="T6" s="3">
        <f>SMALL(B:B,1)</f>
        <v>8.045</v>
      </c>
      <c r="U6" s="3">
        <f>LARGE(B:B,1)</f>
        <v>9.452</v>
      </c>
    </row>
    <row r="7" spans="1:18" ht="15">
      <c r="A7" s="1">
        <v>286</v>
      </c>
      <c r="B7" s="4">
        <v>9.452</v>
      </c>
      <c r="C7" s="4">
        <v>0.85</v>
      </c>
      <c r="D7" s="4">
        <v>1.81</v>
      </c>
      <c r="E7" s="3">
        <f>IF(NOT(ISBLANK($D7)),$D7,"")</f>
        <v>1.81</v>
      </c>
      <c r="F7" s="3">
        <f>IF(AND($B7&gt;=-1,$B7&lt;=0.137,NOT(ISBLANK($B7))),$E7,"")</f>
      </c>
      <c r="H7" s="3">
        <f>IF(NOT(ISBLANK($D7)),$D7,"")</f>
        <v>1.81</v>
      </c>
      <c r="I7" s="3">
        <f>IF(AND($B7&gt;=5.5,$B7&lt;=6.5,NOT(ISBLANK($B7))),$E7,"")</f>
      </c>
      <c r="K7" s="3">
        <f>IF(NOT(ISBLANK($D7)),$D7,"")</f>
        <v>1.81</v>
      </c>
      <c r="L7" s="3">
        <f>IF(AND($B7&gt;=19,$B7&lt;=23,NOT(ISBLANK($B7))),$E7,"")</f>
      </c>
      <c r="N7" s="3">
        <f>IF(NOT(ISBLANK($D7)),$D7,"")</f>
        <v>1.81</v>
      </c>
      <c r="O7" s="3">
        <f>IF(AND($B7&gt;=40,$B7&lt;=42,NOT(ISBLANK($B7))),$E7,"")</f>
      </c>
      <c r="Q7" s="3">
        <f>N7</f>
        <v>1.81</v>
      </c>
      <c r="R7" s="3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2013-10-01T13:40:20Z</dcterms:created>
  <dcterms:modified xsi:type="dcterms:W3CDTF">2015-06-29T13:03:27Z</dcterms:modified>
  <cp:category/>
  <cp:version/>
  <cp:contentType/>
  <cp:contentStatus/>
</cp:coreProperties>
</file>